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24" i="1" l="1"/>
  <c r="J119" i="1"/>
  <c r="G119" i="1"/>
  <c r="G117" i="1"/>
  <c r="F103" i="1"/>
  <c r="F105" i="1" s="1"/>
  <c r="F100" i="1"/>
  <c r="F98" i="1"/>
  <c r="F106" i="1" s="1"/>
  <c r="C86" i="1"/>
  <c r="D84" i="1"/>
  <c r="C84" i="1"/>
  <c r="D83" i="1"/>
  <c r="C83" i="1"/>
  <c r="C88" i="1" s="1"/>
  <c r="F61" i="1"/>
  <c r="F63" i="1" s="1"/>
  <c r="D41" i="1"/>
  <c r="C41" i="1"/>
  <c r="C43" i="1" s="1"/>
  <c r="C44" i="1" s="1"/>
  <c r="D40" i="1"/>
  <c r="C45" i="1" s="1"/>
  <c r="C40" i="1"/>
  <c r="B14" i="1"/>
  <c r="B16" i="1" s="1"/>
  <c r="B13" i="1"/>
  <c r="B12" i="1"/>
  <c r="B17" i="1" s="1"/>
  <c r="F64" i="1" l="1"/>
  <c r="J117" i="1"/>
  <c r="G127" i="1" s="1"/>
  <c r="C87" i="1"/>
  <c r="G126" i="1" l="1"/>
</calcChain>
</file>

<file path=xl/sharedStrings.xml><?xml version="1.0" encoding="utf-8"?>
<sst xmlns="http://schemas.openxmlformats.org/spreadsheetml/2006/main" count="53" uniqueCount="40">
  <si>
    <t>Mean</t>
  </si>
  <si>
    <t>Stdev</t>
  </si>
  <si>
    <t>t value</t>
  </si>
  <si>
    <t>Lower limit</t>
  </si>
  <si>
    <t>n=</t>
  </si>
  <si>
    <t xml:space="preserve">Upper limit </t>
  </si>
  <si>
    <t>So the 95% CI is (173.8183,218.404)</t>
  </si>
  <si>
    <t>A1)</t>
  </si>
  <si>
    <t>A2)</t>
  </si>
  <si>
    <t>The 95% CI for the mean difference is given by:</t>
  </si>
  <si>
    <t>sample 1</t>
  </si>
  <si>
    <t>sample 2</t>
  </si>
  <si>
    <t>n</t>
  </si>
  <si>
    <t>SP=</t>
  </si>
  <si>
    <t>Lower limit=</t>
  </si>
  <si>
    <t>Upper limit</t>
  </si>
  <si>
    <t>.</t>
  </si>
  <si>
    <t>So the 95% CI for the  difference is (-13.6205,15.4205)</t>
  </si>
  <si>
    <t>A3)</t>
  </si>
  <si>
    <t>The 95% CI for the differnce iin proportion is given by:</t>
  </si>
  <si>
    <t>n1,n2=</t>
  </si>
  <si>
    <t>Z=</t>
  </si>
  <si>
    <t>Upper limit=</t>
  </si>
  <si>
    <t>So the CI is (-0.02591,0.1859110)</t>
  </si>
  <si>
    <t>A4)</t>
  </si>
  <si>
    <t xml:space="preserve">The 95% CI for the difference In means is given by </t>
  </si>
  <si>
    <t>Men</t>
  </si>
  <si>
    <t>Female</t>
  </si>
  <si>
    <t>STDEV</t>
  </si>
  <si>
    <t>Sp=</t>
  </si>
  <si>
    <t>upper limit=</t>
  </si>
  <si>
    <t>CI=(-1.7569,3.5069)</t>
  </si>
  <si>
    <t>A5)</t>
  </si>
  <si>
    <t>a)</t>
  </si>
  <si>
    <t>The 95 % Ci for the proportion is given by</t>
  </si>
  <si>
    <t>Thus 95% ci is(0.2804,0.45287)</t>
  </si>
  <si>
    <t>b)</t>
  </si>
  <si>
    <t>The 95% CI for the differnce in proportion is given by:</t>
  </si>
  <si>
    <t>LOWER LIMIT</t>
  </si>
  <si>
    <t>The ci is(0.3941,0.6097)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</si>
</sst>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523875</xdr:colOff>
          <xdr:row>23</xdr:row>
          <xdr:rowOff>28575</xdr:rowOff>
        </xdr:from>
        <xdr:to>
          <xdr:col>9</xdr:col>
          <xdr:colOff>561975</xdr:colOff>
          <xdr:row>26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50</xdr:row>
          <xdr:rowOff>38100</xdr:rowOff>
        </xdr:from>
        <xdr:to>
          <xdr:col>9</xdr:col>
          <xdr:colOff>295275</xdr:colOff>
          <xdr:row>52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53</xdr:row>
          <xdr:rowOff>180975</xdr:rowOff>
        </xdr:from>
        <xdr:to>
          <xdr:col>4</xdr:col>
          <xdr:colOff>552450</xdr:colOff>
          <xdr:row>55</xdr:row>
          <xdr:rowOff>19050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55</xdr:row>
          <xdr:rowOff>171450</xdr:rowOff>
        </xdr:from>
        <xdr:to>
          <xdr:col>4</xdr:col>
          <xdr:colOff>542925</xdr:colOff>
          <xdr:row>57</xdr:row>
          <xdr:rowOff>9525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53</xdr:row>
          <xdr:rowOff>171450</xdr:rowOff>
        </xdr:from>
        <xdr:to>
          <xdr:col>7</xdr:col>
          <xdr:colOff>409575</xdr:colOff>
          <xdr:row>55</xdr:row>
          <xdr:rowOff>9525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55</xdr:row>
          <xdr:rowOff>152400</xdr:rowOff>
        </xdr:from>
        <xdr:to>
          <xdr:col>7</xdr:col>
          <xdr:colOff>476250</xdr:colOff>
          <xdr:row>56</xdr:row>
          <xdr:rowOff>180975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495300</xdr:colOff>
          <xdr:row>68</xdr:row>
          <xdr:rowOff>114300</xdr:rowOff>
        </xdr:from>
        <xdr:to>
          <xdr:col>9</xdr:col>
          <xdr:colOff>533400</xdr:colOff>
          <xdr:row>71</xdr:row>
          <xdr:rowOff>142875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93</xdr:row>
          <xdr:rowOff>133350</xdr:rowOff>
        </xdr:from>
        <xdr:to>
          <xdr:col>5</xdr:col>
          <xdr:colOff>638175</xdr:colOff>
          <xdr:row>96</xdr:row>
          <xdr:rowOff>9525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97</xdr:row>
          <xdr:rowOff>9525</xdr:rowOff>
        </xdr:from>
        <xdr:to>
          <xdr:col>4</xdr:col>
          <xdr:colOff>523875</xdr:colOff>
          <xdr:row>98</xdr:row>
          <xdr:rowOff>19050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99</xdr:row>
          <xdr:rowOff>9525</xdr:rowOff>
        </xdr:from>
        <xdr:to>
          <xdr:col>4</xdr:col>
          <xdr:colOff>561975</xdr:colOff>
          <xdr:row>100</xdr:row>
          <xdr:rowOff>19050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110</xdr:row>
          <xdr:rowOff>171450</xdr:rowOff>
        </xdr:from>
        <xdr:to>
          <xdr:col>9</xdr:col>
          <xdr:colOff>276225</xdr:colOff>
          <xdr:row>113</xdr:row>
          <xdr:rowOff>85725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115</xdr:row>
          <xdr:rowOff>180975</xdr:rowOff>
        </xdr:from>
        <xdr:to>
          <xdr:col>5</xdr:col>
          <xdr:colOff>552450</xdr:colOff>
          <xdr:row>117</xdr:row>
          <xdr:rowOff>19050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115</xdr:row>
          <xdr:rowOff>161925</xdr:rowOff>
        </xdr:from>
        <xdr:to>
          <xdr:col>8</xdr:col>
          <xdr:colOff>323850</xdr:colOff>
          <xdr:row>117</xdr:row>
          <xdr:rowOff>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118</xdr:row>
          <xdr:rowOff>19050</xdr:rowOff>
        </xdr:from>
        <xdr:to>
          <xdr:col>5</xdr:col>
          <xdr:colOff>542925</xdr:colOff>
          <xdr:row>119</xdr:row>
          <xdr:rowOff>47625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117</xdr:row>
          <xdr:rowOff>180975</xdr:rowOff>
        </xdr:from>
        <xdr:to>
          <xdr:col>8</xdr:col>
          <xdr:colOff>361950</xdr:colOff>
          <xdr:row>119</xdr:row>
          <xdr:rowOff>19050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18" Type="http://schemas.openxmlformats.org/officeDocument/2006/relationships/image" Target="../media/image7.emf"/><Relationship Id="rId26" Type="http://schemas.openxmlformats.org/officeDocument/2006/relationships/oleObject" Target="../embeddings/oleObject13.bin"/><Relationship Id="rId3" Type="http://schemas.openxmlformats.org/officeDocument/2006/relationships/vmlDrawing" Target="../drawings/vmlDrawing1.vml"/><Relationship Id="rId21" Type="http://schemas.openxmlformats.org/officeDocument/2006/relationships/oleObject" Target="../embeddings/oleObject10.bin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17" Type="http://schemas.openxmlformats.org/officeDocument/2006/relationships/oleObject" Target="../embeddings/oleObject8.bin"/><Relationship Id="rId25" Type="http://schemas.openxmlformats.org/officeDocument/2006/relationships/image" Target="../media/image10.e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image" Target="../media/image8.emf"/><Relationship Id="rId29" Type="http://schemas.openxmlformats.org/officeDocument/2006/relationships/image" Target="../media/image12.emf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24" Type="http://schemas.openxmlformats.org/officeDocument/2006/relationships/oleObject" Target="../embeddings/oleObject12.bin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oleObject" Target="../embeddings/oleObject11.bin"/><Relationship Id="rId28" Type="http://schemas.openxmlformats.org/officeDocument/2006/relationships/oleObject" Target="../embeddings/oleObject14.bin"/><Relationship Id="rId10" Type="http://schemas.openxmlformats.org/officeDocument/2006/relationships/oleObject" Target="../embeddings/oleObject4.bin"/><Relationship Id="rId19" Type="http://schemas.openxmlformats.org/officeDocument/2006/relationships/oleObject" Target="../embeddings/oleObject9.bin"/><Relationship Id="rId31" Type="http://schemas.openxmlformats.org/officeDocument/2006/relationships/image" Target="../media/image13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Relationship Id="rId22" Type="http://schemas.openxmlformats.org/officeDocument/2006/relationships/image" Target="../media/image9.emf"/><Relationship Id="rId27" Type="http://schemas.openxmlformats.org/officeDocument/2006/relationships/image" Target="../media/image11.emf"/><Relationship Id="rId30" Type="http://schemas.openxmlformats.org/officeDocument/2006/relationships/oleObject" Target="../embeddings/oleObject1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9"/>
  <sheetViews>
    <sheetView tabSelected="1" workbookViewId="0">
      <selection activeCell="E11" sqref="E11"/>
    </sheetView>
  </sheetViews>
  <sheetFormatPr defaultRowHeight="15" x14ac:dyDescent="0.25"/>
  <cols>
    <col min="1" max="1" width="11.7109375" customWidth="1"/>
    <col min="2" max="2" width="11.5703125" customWidth="1"/>
    <col min="5" max="5" width="11" bestFit="1" customWidth="1"/>
    <col min="6" max="6" width="12.7109375" customWidth="1"/>
  </cols>
  <sheetData>
    <row r="1" spans="1:2" x14ac:dyDescent="0.25">
      <c r="A1" t="s">
        <v>7</v>
      </c>
    </row>
    <row r="2" spans="1:2" x14ac:dyDescent="0.25">
      <c r="A2">
        <v>185</v>
      </c>
    </row>
    <row r="3" spans="1:2" x14ac:dyDescent="0.25">
      <c r="A3">
        <v>225</v>
      </c>
    </row>
    <row r="4" spans="1:2" x14ac:dyDescent="0.25">
      <c r="A4">
        <v>240</v>
      </c>
    </row>
    <row r="5" spans="1:2" x14ac:dyDescent="0.25">
      <c r="A5">
        <v>196</v>
      </c>
    </row>
    <row r="6" spans="1:2" x14ac:dyDescent="0.25">
      <c r="A6">
        <v>175</v>
      </c>
    </row>
    <row r="7" spans="1:2" x14ac:dyDescent="0.25">
      <c r="A7">
        <v>180</v>
      </c>
    </row>
    <row r="8" spans="1:2" x14ac:dyDescent="0.25">
      <c r="A8">
        <v>194</v>
      </c>
    </row>
    <row r="9" spans="1:2" x14ac:dyDescent="0.25">
      <c r="A9">
        <v>147</v>
      </c>
    </row>
    <row r="10" spans="1:2" x14ac:dyDescent="0.25">
      <c r="A10">
        <v>223</v>
      </c>
    </row>
    <row r="12" spans="1:2" x14ac:dyDescent="0.25">
      <c r="A12" t="s">
        <v>0</v>
      </c>
      <c r="B12">
        <f>AVERAGE(A2:A10)</f>
        <v>196.11111111111111</v>
      </c>
    </row>
    <row r="13" spans="1:2" x14ac:dyDescent="0.25">
      <c r="A13" t="s">
        <v>1</v>
      </c>
      <c r="B13">
        <f>STDEV(A2:A10)</f>
        <v>29.00191564554158</v>
      </c>
    </row>
    <row r="14" spans="1:2" x14ac:dyDescent="0.25">
      <c r="A14" t="s">
        <v>2</v>
      </c>
      <c r="B14">
        <f>TINV(0.05,8)</f>
        <v>2.3060041352041671</v>
      </c>
    </row>
    <row r="15" spans="1:2" x14ac:dyDescent="0.25">
      <c r="A15" t="s">
        <v>4</v>
      </c>
      <c r="B15">
        <v>9</v>
      </c>
    </row>
    <row r="16" spans="1:2" x14ac:dyDescent="0.25">
      <c r="A16" t="s">
        <v>3</v>
      </c>
      <c r="B16">
        <f>B12-(B14*B13)/SQRT(B15)</f>
        <v>173.81826530862401</v>
      </c>
    </row>
    <row r="17" spans="1:4" x14ac:dyDescent="0.25">
      <c r="A17" t="s">
        <v>5</v>
      </c>
      <c r="B17">
        <f>B12+(B14*B13)/SQRT(B15)</f>
        <v>218.40395691359822</v>
      </c>
    </row>
    <row r="19" spans="1:4" x14ac:dyDescent="0.25">
      <c r="A19" t="s">
        <v>6</v>
      </c>
    </row>
    <row r="23" spans="1:4" x14ac:dyDescent="0.25">
      <c r="A23" t="s">
        <v>8</v>
      </c>
    </row>
    <row r="24" spans="1:4" x14ac:dyDescent="0.25">
      <c r="B24" t="s">
        <v>9</v>
      </c>
    </row>
    <row r="28" spans="1:4" x14ac:dyDescent="0.25">
      <c r="C28" t="s">
        <v>10</v>
      </c>
      <c r="D28" t="s">
        <v>11</v>
      </c>
    </row>
    <row r="29" spans="1:4" x14ac:dyDescent="0.25">
      <c r="C29">
        <v>120</v>
      </c>
      <c r="D29">
        <v>122</v>
      </c>
    </row>
    <row r="30" spans="1:4" x14ac:dyDescent="0.25">
      <c r="C30">
        <v>145</v>
      </c>
      <c r="D30">
        <v>142</v>
      </c>
    </row>
    <row r="31" spans="1:4" x14ac:dyDescent="0.25">
      <c r="C31">
        <v>130</v>
      </c>
      <c r="D31">
        <v>135</v>
      </c>
    </row>
    <row r="32" spans="1:4" x14ac:dyDescent="0.25">
      <c r="C32">
        <v>160</v>
      </c>
      <c r="D32">
        <v>158</v>
      </c>
    </row>
    <row r="33" spans="2:4" x14ac:dyDescent="0.25">
      <c r="C33">
        <v>152</v>
      </c>
      <c r="D33">
        <v>155</v>
      </c>
    </row>
    <row r="34" spans="2:4" x14ac:dyDescent="0.25">
      <c r="C34">
        <v>143</v>
      </c>
      <c r="D34">
        <v>140</v>
      </c>
    </row>
    <row r="35" spans="2:4" x14ac:dyDescent="0.25">
      <c r="C35">
        <v>126</v>
      </c>
      <c r="D35">
        <v>130</v>
      </c>
    </row>
    <row r="36" spans="2:4" x14ac:dyDescent="0.25">
      <c r="C36">
        <v>121</v>
      </c>
      <c r="D36">
        <v>120</v>
      </c>
    </row>
    <row r="37" spans="2:4" x14ac:dyDescent="0.25">
      <c r="C37">
        <v>115</v>
      </c>
      <c r="D37">
        <v>124</v>
      </c>
    </row>
    <row r="38" spans="2:4" x14ac:dyDescent="0.25">
      <c r="C38">
        <v>135</v>
      </c>
      <c r="D38">
        <v>130</v>
      </c>
    </row>
    <row r="40" spans="2:4" x14ac:dyDescent="0.25">
      <c r="B40" t="s">
        <v>0</v>
      </c>
      <c r="C40">
        <f>AVERAGE(C29:C38)</f>
        <v>134.69999999999999</v>
      </c>
      <c r="D40">
        <f>AVERAGE(D29:D38)</f>
        <v>135.6</v>
      </c>
    </row>
    <row r="41" spans="2:4" x14ac:dyDescent="0.25">
      <c r="B41" t="s">
        <v>1</v>
      </c>
      <c r="C41">
        <f>STDEV(C29:C38)</f>
        <v>14.922391824964871</v>
      </c>
      <c r="D41">
        <f>STDEV(D29:D38)</f>
        <v>13.184165586878157</v>
      </c>
    </row>
    <row r="42" spans="2:4" x14ac:dyDescent="0.25">
      <c r="B42" t="s">
        <v>12</v>
      </c>
      <c r="C42">
        <v>10</v>
      </c>
      <c r="D42">
        <v>10</v>
      </c>
    </row>
    <row r="43" spans="2:4" x14ac:dyDescent="0.25">
      <c r="B43" t="s">
        <v>13</v>
      </c>
      <c r="C43">
        <f>SQRT((9*(C41^2+D41^2))/(18))</f>
        <v>14.080127840328736</v>
      </c>
    </row>
    <row r="44" spans="2:4" x14ac:dyDescent="0.25">
      <c r="B44" t="s">
        <v>14</v>
      </c>
      <c r="C44">
        <f>((D40-C40)-TINV(0.05,8)*C43*(SQRT(1/5)))</f>
        <v>-13.620503558351425</v>
      </c>
    </row>
    <row r="45" spans="2:4" x14ac:dyDescent="0.25">
      <c r="B45" t="s">
        <v>15</v>
      </c>
      <c r="C45">
        <f>((D40-C40)+TINV(0.05,8)*C43*(SQRT(1/5)))</f>
        <v>15.420503558351436</v>
      </c>
    </row>
    <row r="46" spans="2:4" x14ac:dyDescent="0.25">
      <c r="C46" t="s">
        <v>16</v>
      </c>
    </row>
    <row r="47" spans="2:4" x14ac:dyDescent="0.25">
      <c r="B47" t="s">
        <v>17</v>
      </c>
    </row>
    <row r="50" spans="1:9" x14ac:dyDescent="0.25">
      <c r="A50" t="s">
        <v>18</v>
      </c>
      <c r="B50" t="s">
        <v>19</v>
      </c>
    </row>
    <row r="55" spans="1:9" x14ac:dyDescent="0.25">
      <c r="F55">
        <v>0.14000000000000001</v>
      </c>
      <c r="I55">
        <v>0.86</v>
      </c>
    </row>
    <row r="57" spans="1:9" x14ac:dyDescent="0.25">
      <c r="F57">
        <v>0.22</v>
      </c>
      <c r="I57">
        <v>0.78</v>
      </c>
    </row>
    <row r="59" spans="1:9" x14ac:dyDescent="0.25">
      <c r="E59" t="s">
        <v>20</v>
      </c>
      <c r="F59">
        <v>100</v>
      </c>
    </row>
    <row r="61" spans="1:9" x14ac:dyDescent="0.25">
      <c r="E61" t="s">
        <v>21</v>
      </c>
      <c r="F61">
        <f>NORMSINV(0.975)</f>
        <v>1.9599639845400536</v>
      </c>
    </row>
    <row r="63" spans="1:9" x14ac:dyDescent="0.25">
      <c r="E63" t="s">
        <v>14</v>
      </c>
      <c r="F63">
        <f>(F57-F55)-F61*SQRT((F55*I55/F59)+(F57*I57)/100)</f>
        <v>-2.5910621546787471E-2</v>
      </c>
    </row>
    <row r="64" spans="1:9" x14ac:dyDescent="0.25">
      <c r="E64" t="s">
        <v>22</v>
      </c>
      <c r="F64">
        <f>(F57-F55)+F61*SQRT((F55*I55/F59)+(F57*I57)/F59)</f>
        <v>0.18591062154678745</v>
      </c>
    </row>
    <row r="66" spans="1:5" x14ac:dyDescent="0.25">
      <c r="E66" t="s">
        <v>23</v>
      </c>
    </row>
    <row r="69" spans="1:5" x14ac:dyDescent="0.25">
      <c r="A69" t="s">
        <v>24</v>
      </c>
      <c r="B69" t="s">
        <v>25</v>
      </c>
    </row>
    <row r="73" spans="1:5" x14ac:dyDescent="0.25">
      <c r="C73" t="s">
        <v>26</v>
      </c>
      <c r="D73" t="s">
        <v>27</v>
      </c>
    </row>
    <row r="74" spans="1:5" x14ac:dyDescent="0.25">
      <c r="C74">
        <v>3</v>
      </c>
      <c r="D74">
        <v>5</v>
      </c>
    </row>
    <row r="75" spans="1:5" x14ac:dyDescent="0.25">
      <c r="C75">
        <v>4</v>
      </c>
      <c r="D75">
        <v>3</v>
      </c>
    </row>
    <row r="76" spans="1:5" x14ac:dyDescent="0.25">
      <c r="C76">
        <v>6</v>
      </c>
      <c r="D76">
        <v>1</v>
      </c>
    </row>
    <row r="77" spans="1:5" x14ac:dyDescent="0.25">
      <c r="C77">
        <v>8</v>
      </c>
      <c r="D77">
        <v>2</v>
      </c>
    </row>
    <row r="78" spans="1:5" x14ac:dyDescent="0.25">
      <c r="C78">
        <v>2</v>
      </c>
      <c r="D78">
        <v>0</v>
      </c>
    </row>
    <row r="79" spans="1:5" x14ac:dyDescent="0.25">
      <c r="C79">
        <v>1</v>
      </c>
      <c r="D79">
        <v>4</v>
      </c>
    </row>
    <row r="80" spans="1:5" x14ac:dyDescent="0.25">
      <c r="C80">
        <v>0</v>
      </c>
      <c r="D80">
        <v>3</v>
      </c>
    </row>
    <row r="81" spans="1:4" x14ac:dyDescent="0.25">
      <c r="C81">
        <v>2</v>
      </c>
      <c r="D81">
        <v>1</v>
      </c>
    </row>
    <row r="83" spans="1:4" x14ac:dyDescent="0.25">
      <c r="B83" t="s">
        <v>0</v>
      </c>
      <c r="C83">
        <f>AVERAGE(C74:C81)</f>
        <v>3.25</v>
      </c>
      <c r="D83">
        <f>AVERAGE(D74:D81)</f>
        <v>2.375</v>
      </c>
    </row>
    <row r="84" spans="1:4" x14ac:dyDescent="0.25">
      <c r="B84" t="s">
        <v>28</v>
      </c>
      <c r="C84">
        <f>STDEV(C74:C81)</f>
        <v>2.6592157812837551</v>
      </c>
      <c r="D84">
        <f>STDEV(D74:D81)</f>
        <v>1.685018016012207</v>
      </c>
    </row>
    <row r="85" spans="1:4" x14ac:dyDescent="0.25">
      <c r="B85" t="s">
        <v>4</v>
      </c>
      <c r="C85">
        <v>8</v>
      </c>
    </row>
    <row r="86" spans="1:4" x14ac:dyDescent="0.25">
      <c r="B86" t="s">
        <v>29</v>
      </c>
      <c r="C86">
        <f>SQRT(7*(C84^2+D84^2)/14)</f>
        <v>2.2260631488924889</v>
      </c>
    </row>
    <row r="87" spans="1:4" x14ac:dyDescent="0.25">
      <c r="B87" t="s">
        <v>14</v>
      </c>
      <c r="C87">
        <f>(C83-D83)-TINV(0.05,7)*C86*0.5</f>
        <v>-1.7569014537240899</v>
      </c>
    </row>
    <row r="88" spans="1:4" x14ac:dyDescent="0.25">
      <c r="B88" t="s">
        <v>30</v>
      </c>
      <c r="C88">
        <f>(C83-D83)+C86*TINV(0.05,7)*0.5</f>
        <v>3.5069014537240899</v>
      </c>
    </row>
    <row r="89" spans="1:4" x14ac:dyDescent="0.25">
      <c r="B89" t="s">
        <v>31</v>
      </c>
    </row>
    <row r="92" spans="1:4" x14ac:dyDescent="0.25">
      <c r="A92" t="s">
        <v>32</v>
      </c>
    </row>
    <row r="93" spans="1:4" x14ac:dyDescent="0.25">
      <c r="A93" t="s">
        <v>33</v>
      </c>
      <c r="B93" t="s">
        <v>34</v>
      </c>
    </row>
    <row r="98" spans="1:6" x14ac:dyDescent="0.25">
      <c r="F98">
        <f>44/120</f>
        <v>0.36666666666666664</v>
      </c>
    </row>
    <row r="100" spans="1:6" x14ac:dyDescent="0.25">
      <c r="F100">
        <f>1-F98</f>
        <v>0.6333333333333333</v>
      </c>
    </row>
    <row r="102" spans="1:6" x14ac:dyDescent="0.25">
      <c r="E102" t="s">
        <v>4</v>
      </c>
      <c r="F102">
        <v>120</v>
      </c>
    </row>
    <row r="103" spans="1:6" x14ac:dyDescent="0.25">
      <c r="E103" t="s">
        <v>21</v>
      </c>
      <c r="F103">
        <f>NORMSINV(0.975)</f>
        <v>1.9599639845400536</v>
      </c>
    </row>
    <row r="105" spans="1:6" x14ac:dyDescent="0.25">
      <c r="E105" t="s">
        <v>14</v>
      </c>
      <c r="F105">
        <f>F98-F103*SQRT(F98*F100/F102)</f>
        <v>0.28044640107147017</v>
      </c>
    </row>
    <row r="106" spans="1:6" x14ac:dyDescent="0.25">
      <c r="E106" t="s">
        <v>22</v>
      </c>
      <c r="F106">
        <f>F98+F103*SQRT(F98*F100/F102)</f>
        <v>0.45288693226186311</v>
      </c>
    </row>
    <row r="108" spans="1:6" x14ac:dyDescent="0.25">
      <c r="E108" t="s">
        <v>35</v>
      </c>
    </row>
    <row r="111" spans="1:6" x14ac:dyDescent="0.25">
      <c r="A111" t="s">
        <v>36</v>
      </c>
      <c r="B111" t="s">
        <v>37</v>
      </c>
    </row>
    <row r="117" spans="6:10" x14ac:dyDescent="0.25">
      <c r="G117">
        <f>44/65</f>
        <v>0.67692307692307696</v>
      </c>
      <c r="J117">
        <f>1-G117</f>
        <v>0.32307692307692304</v>
      </c>
    </row>
    <row r="119" spans="6:10" x14ac:dyDescent="0.25">
      <c r="G119">
        <f>21/120</f>
        <v>0.17499999999999999</v>
      </c>
      <c r="J119">
        <f>99/120</f>
        <v>0.82499999999999996</v>
      </c>
    </row>
    <row r="122" spans="6:10" x14ac:dyDescent="0.25">
      <c r="F122" t="s">
        <v>20</v>
      </c>
      <c r="G122">
        <v>120</v>
      </c>
    </row>
    <row r="124" spans="6:10" x14ac:dyDescent="0.25">
      <c r="F124" t="s">
        <v>21</v>
      </c>
      <c r="G124">
        <f>NORMSINV(0.975)</f>
        <v>1.9599639845400536</v>
      </c>
    </row>
    <row r="126" spans="6:10" x14ac:dyDescent="0.25">
      <c r="F126" t="s">
        <v>38</v>
      </c>
      <c r="G126">
        <f>(G117-G119)-G124*SQRT((G117*J117+G119*J119)/120)</f>
        <v>0.39411418574035145</v>
      </c>
    </row>
    <row r="127" spans="6:10" x14ac:dyDescent="0.25">
      <c r="F127" t="s">
        <v>15</v>
      </c>
      <c r="G127">
        <f>(G117-G119)+(G124*SQRT((G117*J117+G119*J119)/G122))</f>
        <v>0.60973196810580244</v>
      </c>
    </row>
    <row r="129" spans="6:6" x14ac:dyDescent="0.25">
      <c r="F129" t="s">
        <v>39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r:id="rId5">
            <anchor moveWithCells="1">
              <from>
                <xdr:col>5</xdr:col>
                <xdr:colOff>523875</xdr:colOff>
                <xdr:row>23</xdr:row>
                <xdr:rowOff>28575</xdr:rowOff>
              </from>
              <to>
                <xdr:col>9</xdr:col>
                <xdr:colOff>561975</xdr:colOff>
                <xdr:row>26</xdr:row>
                <xdr:rowOff>57150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r:id="rId7">
            <anchor moveWithCells="1">
              <from>
                <xdr:col>6</xdr:col>
                <xdr:colOff>19050</xdr:colOff>
                <xdr:row>50</xdr:row>
                <xdr:rowOff>38100</xdr:rowOff>
              </from>
              <to>
                <xdr:col>9</xdr:col>
                <xdr:colOff>295275</xdr:colOff>
                <xdr:row>52</xdr:row>
                <xdr:rowOff>142875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r:id="rId9">
            <anchor moveWithCells="1">
              <from>
                <xdr:col>4</xdr:col>
                <xdr:colOff>238125</xdr:colOff>
                <xdr:row>53</xdr:row>
                <xdr:rowOff>180975</xdr:rowOff>
              </from>
              <to>
                <xdr:col>4</xdr:col>
                <xdr:colOff>552450</xdr:colOff>
                <xdr:row>55</xdr:row>
                <xdr:rowOff>19050</xdr:rowOff>
              </to>
            </anchor>
          </objectPr>
        </oleObject>
      </mc:Choice>
      <mc:Fallback>
        <oleObject progId="Equation.3" shapeId="1027" r:id="rId8"/>
      </mc:Fallback>
    </mc:AlternateContent>
    <mc:AlternateContent xmlns:mc="http://schemas.openxmlformats.org/markup-compatibility/2006">
      <mc:Choice Requires="x14">
        <oleObject progId="Equation.3" shapeId="1028" r:id="rId10">
          <objectPr defaultSize="0" r:id="rId11">
            <anchor moveWithCells="1">
              <from>
                <xdr:col>4</xdr:col>
                <xdr:colOff>200025</xdr:colOff>
                <xdr:row>55</xdr:row>
                <xdr:rowOff>171450</xdr:rowOff>
              </from>
              <to>
                <xdr:col>4</xdr:col>
                <xdr:colOff>542925</xdr:colOff>
                <xdr:row>57</xdr:row>
                <xdr:rowOff>9525</xdr:rowOff>
              </to>
            </anchor>
          </objectPr>
        </oleObject>
      </mc:Choice>
      <mc:Fallback>
        <oleObject progId="Equation.3" shapeId="1028" r:id="rId10"/>
      </mc:Fallback>
    </mc:AlternateContent>
    <mc:AlternateContent xmlns:mc="http://schemas.openxmlformats.org/markup-compatibility/2006">
      <mc:Choice Requires="x14">
        <oleObject progId="Equation.3" shapeId="1029" r:id="rId12">
          <objectPr defaultSize="0" r:id="rId13">
            <anchor moveWithCells="1">
              <from>
                <xdr:col>7</xdr:col>
                <xdr:colOff>142875</xdr:colOff>
                <xdr:row>53</xdr:row>
                <xdr:rowOff>171450</xdr:rowOff>
              </from>
              <to>
                <xdr:col>7</xdr:col>
                <xdr:colOff>409575</xdr:colOff>
                <xdr:row>55</xdr:row>
                <xdr:rowOff>9525</xdr:rowOff>
              </to>
            </anchor>
          </objectPr>
        </oleObject>
      </mc:Choice>
      <mc:Fallback>
        <oleObject progId="Equation.3" shapeId="1029" r:id="rId12"/>
      </mc:Fallback>
    </mc:AlternateContent>
    <mc:AlternateContent xmlns:mc="http://schemas.openxmlformats.org/markup-compatibility/2006">
      <mc:Choice Requires="x14">
        <oleObject progId="Equation.3" shapeId="1030" r:id="rId14">
          <objectPr defaultSize="0" r:id="rId15">
            <anchor moveWithCells="1">
              <from>
                <xdr:col>7</xdr:col>
                <xdr:colOff>161925</xdr:colOff>
                <xdr:row>55</xdr:row>
                <xdr:rowOff>152400</xdr:rowOff>
              </from>
              <to>
                <xdr:col>7</xdr:col>
                <xdr:colOff>476250</xdr:colOff>
                <xdr:row>56</xdr:row>
                <xdr:rowOff>180975</xdr:rowOff>
              </to>
            </anchor>
          </objectPr>
        </oleObject>
      </mc:Choice>
      <mc:Fallback>
        <oleObject progId="Equation.3" shapeId="1030" r:id="rId14"/>
      </mc:Fallback>
    </mc:AlternateContent>
    <mc:AlternateContent xmlns:mc="http://schemas.openxmlformats.org/markup-compatibility/2006">
      <mc:Choice Requires="x14">
        <oleObject progId="Equation.3" shapeId="1031" r:id="rId16">
          <objectPr defaultSize="0" r:id="rId5">
            <anchor moveWithCells="1">
              <from>
                <xdr:col>5</xdr:col>
                <xdr:colOff>495300</xdr:colOff>
                <xdr:row>68</xdr:row>
                <xdr:rowOff>114300</xdr:rowOff>
              </from>
              <to>
                <xdr:col>9</xdr:col>
                <xdr:colOff>533400</xdr:colOff>
                <xdr:row>71</xdr:row>
                <xdr:rowOff>142875</xdr:rowOff>
              </to>
            </anchor>
          </objectPr>
        </oleObject>
      </mc:Choice>
      <mc:Fallback>
        <oleObject progId="Equation.3" shapeId="1031" r:id="rId16"/>
      </mc:Fallback>
    </mc:AlternateContent>
    <mc:AlternateContent xmlns:mc="http://schemas.openxmlformats.org/markup-compatibility/2006">
      <mc:Choice Requires="x14">
        <oleObject progId="Equation.3" shapeId="1032" r:id="rId17">
          <objectPr defaultSize="0" r:id="rId18">
            <anchor moveWithCells="1">
              <from>
                <xdr:col>4</xdr:col>
                <xdr:colOff>314325</xdr:colOff>
                <xdr:row>93</xdr:row>
                <xdr:rowOff>133350</xdr:rowOff>
              </from>
              <to>
                <xdr:col>5</xdr:col>
                <xdr:colOff>638175</xdr:colOff>
                <xdr:row>96</xdr:row>
                <xdr:rowOff>9525</xdr:rowOff>
              </to>
            </anchor>
          </objectPr>
        </oleObject>
      </mc:Choice>
      <mc:Fallback>
        <oleObject progId="Equation.3" shapeId="1032" r:id="rId17"/>
      </mc:Fallback>
    </mc:AlternateContent>
    <mc:AlternateContent xmlns:mc="http://schemas.openxmlformats.org/markup-compatibility/2006">
      <mc:Choice Requires="x14">
        <oleObject progId="Equation.3" shapeId="1033" r:id="rId19">
          <objectPr defaultSize="0" r:id="rId20">
            <anchor moveWithCells="1">
              <from>
                <xdr:col>4</xdr:col>
                <xdr:colOff>257175</xdr:colOff>
                <xdr:row>97</xdr:row>
                <xdr:rowOff>9525</xdr:rowOff>
              </from>
              <to>
                <xdr:col>4</xdr:col>
                <xdr:colOff>523875</xdr:colOff>
                <xdr:row>98</xdr:row>
                <xdr:rowOff>19050</xdr:rowOff>
              </to>
            </anchor>
          </objectPr>
        </oleObject>
      </mc:Choice>
      <mc:Fallback>
        <oleObject progId="Equation.3" shapeId="1033" r:id="rId19"/>
      </mc:Fallback>
    </mc:AlternateContent>
    <mc:AlternateContent xmlns:mc="http://schemas.openxmlformats.org/markup-compatibility/2006">
      <mc:Choice Requires="x14">
        <oleObject progId="Equation.3" shapeId="1034" r:id="rId21">
          <objectPr defaultSize="0" r:id="rId22">
            <anchor moveWithCells="1">
              <from>
                <xdr:col>4</xdr:col>
                <xdr:colOff>304800</xdr:colOff>
                <xdr:row>99</xdr:row>
                <xdr:rowOff>9525</xdr:rowOff>
              </from>
              <to>
                <xdr:col>4</xdr:col>
                <xdr:colOff>561975</xdr:colOff>
                <xdr:row>100</xdr:row>
                <xdr:rowOff>19050</xdr:rowOff>
              </to>
            </anchor>
          </objectPr>
        </oleObject>
      </mc:Choice>
      <mc:Fallback>
        <oleObject progId="Equation.3" shapeId="1034" r:id="rId21"/>
      </mc:Fallback>
    </mc:AlternateContent>
    <mc:AlternateContent xmlns:mc="http://schemas.openxmlformats.org/markup-compatibility/2006">
      <mc:Choice Requires="x14">
        <oleObject progId="Equation.3" shapeId="1035" r:id="rId23">
          <objectPr defaultSize="0" r:id="rId7">
            <anchor moveWithCells="1">
              <from>
                <xdr:col>6</xdr:col>
                <xdr:colOff>0</xdr:colOff>
                <xdr:row>110</xdr:row>
                <xdr:rowOff>171450</xdr:rowOff>
              </from>
              <to>
                <xdr:col>9</xdr:col>
                <xdr:colOff>276225</xdr:colOff>
                <xdr:row>113</xdr:row>
                <xdr:rowOff>85725</xdr:rowOff>
              </to>
            </anchor>
          </objectPr>
        </oleObject>
      </mc:Choice>
      <mc:Fallback>
        <oleObject progId="Equation.3" shapeId="1035" r:id="rId23"/>
      </mc:Fallback>
    </mc:AlternateContent>
    <mc:AlternateContent xmlns:mc="http://schemas.openxmlformats.org/markup-compatibility/2006">
      <mc:Choice Requires="x14">
        <oleObject progId="Equation.3" shapeId="1036" r:id="rId24">
          <objectPr defaultSize="0" r:id="rId25">
            <anchor moveWithCells="1">
              <from>
                <xdr:col>5</xdr:col>
                <xdr:colOff>238125</xdr:colOff>
                <xdr:row>115</xdr:row>
                <xdr:rowOff>180975</xdr:rowOff>
              </from>
              <to>
                <xdr:col>5</xdr:col>
                <xdr:colOff>552450</xdr:colOff>
                <xdr:row>117</xdr:row>
                <xdr:rowOff>19050</xdr:rowOff>
              </to>
            </anchor>
          </objectPr>
        </oleObject>
      </mc:Choice>
      <mc:Fallback>
        <oleObject progId="Equation.3" shapeId="1036" r:id="rId24"/>
      </mc:Fallback>
    </mc:AlternateContent>
    <mc:AlternateContent xmlns:mc="http://schemas.openxmlformats.org/markup-compatibility/2006">
      <mc:Choice Requires="x14">
        <oleObject progId="Equation.3" shapeId="1037" r:id="rId26">
          <objectPr defaultSize="0" r:id="rId27">
            <anchor moveWithCells="1">
              <from>
                <xdr:col>8</xdr:col>
                <xdr:colOff>57150</xdr:colOff>
                <xdr:row>115</xdr:row>
                <xdr:rowOff>161925</xdr:rowOff>
              </from>
              <to>
                <xdr:col>8</xdr:col>
                <xdr:colOff>323850</xdr:colOff>
                <xdr:row>117</xdr:row>
                <xdr:rowOff>0</xdr:rowOff>
              </to>
            </anchor>
          </objectPr>
        </oleObject>
      </mc:Choice>
      <mc:Fallback>
        <oleObject progId="Equation.3" shapeId="1037" r:id="rId26"/>
      </mc:Fallback>
    </mc:AlternateContent>
    <mc:AlternateContent xmlns:mc="http://schemas.openxmlformats.org/markup-compatibility/2006">
      <mc:Choice Requires="x14">
        <oleObject progId="Equation.3" shapeId="1038" r:id="rId28">
          <objectPr defaultSize="0" r:id="rId29">
            <anchor moveWithCells="1">
              <from>
                <xdr:col>5</xdr:col>
                <xdr:colOff>200025</xdr:colOff>
                <xdr:row>118</xdr:row>
                <xdr:rowOff>19050</xdr:rowOff>
              </from>
              <to>
                <xdr:col>5</xdr:col>
                <xdr:colOff>542925</xdr:colOff>
                <xdr:row>119</xdr:row>
                <xdr:rowOff>47625</xdr:rowOff>
              </to>
            </anchor>
          </objectPr>
        </oleObject>
      </mc:Choice>
      <mc:Fallback>
        <oleObject progId="Equation.3" shapeId="1038" r:id="rId28"/>
      </mc:Fallback>
    </mc:AlternateContent>
    <mc:AlternateContent xmlns:mc="http://schemas.openxmlformats.org/markup-compatibility/2006">
      <mc:Choice Requires="x14">
        <oleObject progId="Equation.3" shapeId="1039" r:id="rId30">
          <objectPr defaultSize="0" r:id="rId31">
            <anchor moveWithCells="1">
              <from>
                <xdr:col>8</xdr:col>
                <xdr:colOff>47625</xdr:colOff>
                <xdr:row>117</xdr:row>
                <xdr:rowOff>180975</xdr:rowOff>
              </from>
              <to>
                <xdr:col>8</xdr:col>
                <xdr:colOff>361950</xdr:colOff>
                <xdr:row>119</xdr:row>
                <xdr:rowOff>19050</xdr:rowOff>
              </to>
            </anchor>
          </objectPr>
        </oleObject>
      </mc:Choice>
      <mc:Fallback>
        <oleObject progId="Equation.3" shapeId="1039" r:id="rId3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A26" sqref="A2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Statisticshelpdesk.com</dc:creator>
  <cp:lastModifiedBy>hp</cp:lastModifiedBy>
  <dcterms:created xsi:type="dcterms:W3CDTF">2011-08-04T11:19:03Z</dcterms:created>
  <dcterms:modified xsi:type="dcterms:W3CDTF">2013-01-12T10:53:34Z</dcterms:modified>
</cp:coreProperties>
</file>